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5"/>
  </bookViews>
  <sheets>
    <sheet name="Cap prorprii" sheetId="1" r:id="rId1"/>
    <sheet name="A imob" sheetId="2" r:id="rId2"/>
    <sheet name="Nota 2 3 4" sheetId="3" r:id="rId3"/>
    <sheet name="creante" sheetId="4" r:id="rId4"/>
    <sheet name="Indicatori" sheetId="5" r:id="rId5"/>
    <sheet name="Flux numerar" sheetId="6" r:id="rId6"/>
  </sheets>
  <definedNames/>
  <calcPr fullCalcOnLoad="1"/>
</workbook>
</file>

<file path=xl/sharedStrings.xml><?xml version="1.0" encoding="utf-8"?>
<sst xmlns="http://schemas.openxmlformats.org/spreadsheetml/2006/main" count="220" uniqueCount="184">
  <si>
    <t>S.C. TEXTILA OLTUL S.A. SF GHEORGHE</t>
  </si>
  <si>
    <t>Nr.ord.reg.com: J14/35/1991</t>
  </si>
  <si>
    <t>CUI: RO 546682</t>
  </si>
  <si>
    <t>SITUATIA MODIFICARILOR CAPITALULUI PROPRIU</t>
  </si>
  <si>
    <t>PENTRU ANUL INCHEIAT LA 31 DECEMBRIE 2013</t>
  </si>
  <si>
    <t>Element al capitalului propriu</t>
  </si>
  <si>
    <t>Sold la 31.12.2012</t>
  </si>
  <si>
    <t>Creşteri</t>
  </si>
  <si>
    <t>Reduceri</t>
  </si>
  <si>
    <t>Sold la 31.12.2013</t>
  </si>
  <si>
    <t>Crestere %</t>
  </si>
  <si>
    <t>Capital social varsat</t>
  </si>
  <si>
    <t>Rezerve din reevaluare</t>
  </si>
  <si>
    <t>Rezerve legale</t>
  </si>
  <si>
    <t>Rezultatul surplusul din rez.reevaluare</t>
  </si>
  <si>
    <t>Alte rezerve din care:</t>
  </si>
  <si>
    <t>Rezultat reportat din care</t>
  </si>
  <si>
    <t xml:space="preserve">  -Profit nerepartiazat</t>
  </si>
  <si>
    <t>Profit si pierdere</t>
  </si>
  <si>
    <t>Repartizarea profitului</t>
  </si>
  <si>
    <t>TOTAL</t>
  </si>
  <si>
    <t>DIRECTOR GENERAL</t>
  </si>
  <si>
    <t>Vlastimir Isakovic</t>
  </si>
  <si>
    <t>NOTA EXPLICATIVA LA SITUATIILE FINANCIARE 2013</t>
  </si>
  <si>
    <t>NOTA 1</t>
  </si>
  <si>
    <t>ACTIVE IMOBILIZATE</t>
  </si>
  <si>
    <t>-LEI-</t>
  </si>
  <si>
    <t>Element de activ</t>
  </si>
  <si>
    <t>Valoare bruta</t>
  </si>
  <si>
    <t>Deprecieri, amortizari si provizioane</t>
  </si>
  <si>
    <t>Redu-ceri</t>
  </si>
  <si>
    <t>Imobilizari necorporale</t>
  </si>
  <si>
    <t>Imobilizari corporale</t>
  </si>
  <si>
    <t>Terenuri</t>
  </si>
  <si>
    <t>Constructii</t>
  </si>
  <si>
    <t>Instalatii tehnice si masini</t>
  </si>
  <si>
    <t>Alte inst.utile si mobilier</t>
  </si>
  <si>
    <t>Imobilizari corporale in curs</t>
  </si>
  <si>
    <t>Imobilizari financiare</t>
  </si>
  <si>
    <t>TOTAL active imobilizate</t>
  </si>
  <si>
    <t>NOTA 2</t>
  </si>
  <si>
    <t>Societatea la finele anului 2013 nu a creat provizioane.</t>
  </si>
  <si>
    <t>NOTA 3</t>
  </si>
  <si>
    <t>Destinatia profitului</t>
  </si>
  <si>
    <t>Suma</t>
  </si>
  <si>
    <t>Profit net de repartizat</t>
  </si>
  <si>
    <t>- rezerve legale</t>
  </si>
  <si>
    <t>- acoperirea pierderii contabile</t>
  </si>
  <si>
    <t>- dividende</t>
  </si>
  <si>
    <t>- alte rezerve</t>
  </si>
  <si>
    <t>- investitii</t>
  </si>
  <si>
    <t>Profit nerepartizat:</t>
  </si>
  <si>
    <t>NOTA 4</t>
  </si>
  <si>
    <t>Indicatorul</t>
  </si>
  <si>
    <t>Exercitiul precedent</t>
  </si>
  <si>
    <t>Exercitiul curent</t>
  </si>
  <si>
    <t>1. Cifra de afacere neta</t>
  </si>
  <si>
    <t>2. Costul bunurilor vandute si al serviciilor prestate (2.1+2.2+2.3)</t>
  </si>
  <si>
    <t>2.1. Cheltuielile activitatii de baza</t>
  </si>
  <si>
    <t>2.2. Cheltuielile activitatilor auxiliare</t>
  </si>
  <si>
    <t>2.3. Cheltuielile indirecte de productie</t>
  </si>
  <si>
    <t>3. Rezulatul brut aferent ciferi de afaceri nete (1-2)</t>
  </si>
  <si>
    <t>4. Cheltuieli de desfacere</t>
  </si>
  <si>
    <t>5. Cheltuieli generale de administartie</t>
  </si>
  <si>
    <t>6. Alte venituri din exploatare</t>
  </si>
  <si>
    <t>7. Venituri aferente costului productiei in curs de executie</t>
  </si>
  <si>
    <t>8. Rezultatul din exploatare (3-4-5+6+7)</t>
  </si>
  <si>
    <t>SITUATIA CREANTELOR SI DATORIILOR 2013</t>
  </si>
  <si>
    <t>NOTA 5</t>
  </si>
  <si>
    <t>CREANTE</t>
  </si>
  <si>
    <t>TERMEN DE LICHIDITATE</t>
  </si>
  <si>
    <t>Sub 1 an</t>
  </si>
  <si>
    <t>Peste 1 an</t>
  </si>
  <si>
    <t>Total, din care:</t>
  </si>
  <si>
    <t>Imprumut pe temen lung</t>
  </si>
  <si>
    <t>Furnizori-debitori:</t>
  </si>
  <si>
    <t>Clienti</t>
  </si>
  <si>
    <t>TVA de recuperat</t>
  </si>
  <si>
    <t>Alte creante (461)</t>
  </si>
  <si>
    <t>DATORII</t>
  </si>
  <si>
    <t>TERMEN DE EXIGIBILITATE</t>
  </si>
  <si>
    <t>1-5 ani</t>
  </si>
  <si>
    <t>Peste 5 ani</t>
  </si>
  <si>
    <t>Credite bancare pe termen lung</t>
  </si>
  <si>
    <t>Credite bancare pe termen scurt, linie de credit</t>
  </si>
  <si>
    <t>Creditori diversi</t>
  </si>
  <si>
    <t>Datorii comerciale</t>
  </si>
  <si>
    <t>Datorii cu personalul</t>
  </si>
  <si>
    <t>Obligatii fata de bugetul asig sociale</t>
  </si>
  <si>
    <t>Obligatii fata de buget de stat</t>
  </si>
  <si>
    <t>Alte obligatii (447)</t>
  </si>
  <si>
    <t>Alte imprumuturi si datorii+credite de la alte entitati si dobanda</t>
  </si>
  <si>
    <t>S.C. TEXTILA OLTUL S.A.</t>
  </si>
  <si>
    <t>NOTA 9</t>
  </si>
  <si>
    <t>Indicatori de lichiditate, solvabilitate, de gestiune, de rentabilitate</t>
  </si>
  <si>
    <t>Nr. crt</t>
  </si>
  <si>
    <t>Denumire</t>
  </si>
  <si>
    <t>Mod de calcul</t>
  </si>
  <si>
    <t>Active imobilizate</t>
  </si>
  <si>
    <t>Active circulante</t>
  </si>
  <si>
    <t>Stocuri – medie</t>
  </si>
  <si>
    <t>(Si/Sf)/2</t>
  </si>
  <si>
    <r>
      <t>3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.1</t>
    </r>
  </si>
  <si>
    <t>Stocuri – initial</t>
  </si>
  <si>
    <r>
      <t>3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.2</t>
    </r>
  </si>
  <si>
    <t>Stocuri – final</t>
  </si>
  <si>
    <t>Clienti – medie</t>
  </si>
  <si>
    <t>(Cl.i+Cl.f)/2</t>
  </si>
  <si>
    <t>Clienti – initial</t>
  </si>
  <si>
    <t>Clienti – final</t>
  </si>
  <si>
    <t>Furnizori – medie</t>
  </si>
  <si>
    <t>(Fz.i+Fz.f)/2</t>
  </si>
  <si>
    <t>Furnizor – initial</t>
  </si>
  <si>
    <t>Furnizori- final</t>
  </si>
  <si>
    <t>Cheltuieli in avans</t>
  </si>
  <si>
    <t>Total activ</t>
  </si>
  <si>
    <t>1+2+6</t>
  </si>
  <si>
    <t>Datorii pe termen scurt</t>
  </si>
  <si>
    <t>Datorii pe termen lung</t>
  </si>
  <si>
    <t>Venituri in avans</t>
  </si>
  <si>
    <t>Cheltuieli exploatare</t>
  </si>
  <si>
    <t>Cheltuili cu dobanzile</t>
  </si>
  <si>
    <t>Capital propriu</t>
  </si>
  <si>
    <t>7 – 8-9</t>
  </si>
  <si>
    <t>Profit brut</t>
  </si>
  <si>
    <t>Impozit pe profit</t>
  </si>
  <si>
    <t>Profit net</t>
  </si>
  <si>
    <t>14-15</t>
  </si>
  <si>
    <t>Cifra de afaceri</t>
  </si>
  <si>
    <t>Indicatori de lichiditate</t>
  </si>
  <si>
    <t>Lichiditate curenta</t>
  </si>
  <si>
    <r>
      <t>2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/8*100</t>
    </r>
  </si>
  <si>
    <t>Lichiditate imediata</t>
  </si>
  <si>
    <t>(2-3.2)/8*100</t>
  </si>
  <si>
    <t>Indicatori de risc</t>
  </si>
  <si>
    <t>Grad de indatorare</t>
  </si>
  <si>
    <r>
      <t>9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/13</t>
    </r>
  </si>
  <si>
    <t>Acoperirea dobanzilor</t>
  </si>
  <si>
    <t>(14+12)/12</t>
  </si>
  <si>
    <t>Indicatori de gestiune</t>
  </si>
  <si>
    <t>Rotatia stocurilor (rot/an)</t>
  </si>
  <si>
    <r>
      <t>11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/3</t>
    </r>
  </si>
  <si>
    <t>Rotatia stocurilor (zile)</t>
  </si>
  <si>
    <t>3/11X365</t>
  </si>
  <si>
    <t>Rotatia debite-clienti (zile)</t>
  </si>
  <si>
    <t>4/17X365</t>
  </si>
  <si>
    <t>Rotatia credite-furnizori (zile)</t>
  </si>
  <si>
    <t>5/17X365</t>
  </si>
  <si>
    <t>Rotatia activelor imobilizate (rot/an)</t>
  </si>
  <si>
    <r>
      <t>17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/1</t>
    </r>
  </si>
  <si>
    <t>Rotatia activelor totale (rot/an)</t>
  </si>
  <si>
    <r>
      <t>17/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7</t>
    </r>
  </si>
  <si>
    <t>Indicatori de profitabilitate</t>
  </si>
  <si>
    <t>Rentabilitatea capitalului angajat</t>
  </si>
  <si>
    <t>(14+12)/(13+9)*100</t>
  </si>
  <si>
    <t>Marja bruta a vanzarilor</t>
  </si>
  <si>
    <r>
      <t>14</t>
    </r>
    <r>
      <rPr>
        <sz val="12"/>
        <color indexed="9"/>
        <rFont val="Times New Roman"/>
        <family val="1"/>
      </rPr>
      <t>.</t>
    </r>
    <r>
      <rPr>
        <sz val="12"/>
        <rFont val="Times New Roman"/>
        <family val="1"/>
      </rPr>
      <t>/17*100</t>
    </r>
  </si>
  <si>
    <t>Director general</t>
  </si>
  <si>
    <t>Dipl.ec. Vlastimir Isakovic</t>
  </si>
  <si>
    <t>Situatia fluxurilor de numerar</t>
  </si>
  <si>
    <t>-Lei-</t>
  </si>
  <si>
    <t>Operatiune</t>
  </si>
  <si>
    <t>+ FLUX DE NUMERAR DIN ACTIVITATE DE EXPLOATARE</t>
  </si>
  <si>
    <t>+ Incasari in numerar din vanzarea de bunuri si prestari de servicii</t>
  </si>
  <si>
    <t>- Plati in numerar catre furnizori de bunuri si servicii</t>
  </si>
  <si>
    <t>- Plati in numerar catre si in numele angajatilor</t>
  </si>
  <si>
    <t>- Plati in numerar impozite si taxe</t>
  </si>
  <si>
    <t>+ FLUX DE NUMERAR DIN ACTIVITATEA DE INVESTITII</t>
  </si>
  <si>
    <t>- Plati in numerar pentru achizitionare de mijloace fixe si terenuri</t>
  </si>
  <si>
    <t>+ Incasari din vanzari de mijloace fixe si terenuri</t>
  </si>
  <si>
    <t>+ FLUX DE NUMERAR DIN ACTIVITATEA DE FINANTARE</t>
  </si>
  <si>
    <t>- Plati in numerar catre actionari</t>
  </si>
  <si>
    <t>+ Venituri in numerar din credite</t>
  </si>
  <si>
    <t>- Rambursari de credite si plati</t>
  </si>
  <si>
    <t>+ Vanzari actiuni (majorare capital social)</t>
  </si>
  <si>
    <t>+ Dobanzi incasate</t>
  </si>
  <si>
    <t>+ Incasari subventii</t>
  </si>
  <si>
    <t>- Plati dobanzi</t>
  </si>
  <si>
    <t>+ Incasari din despagubiri</t>
  </si>
  <si>
    <t>FLUX DE NUMERAR – TOTAL</t>
  </si>
  <si>
    <t>Numerar la inceputul perioadei</t>
  </si>
  <si>
    <t>Numerar la sfarsitul perioadei</t>
  </si>
  <si>
    <t>Director General</t>
  </si>
  <si>
    <t>Dipl.ec. Vlastimir Isakovici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</si>
</sst>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;[RED]\-#,##0.00"/>
    <numFmt numFmtId="167" formatCode="#,##0;\-#,##0"/>
    <numFmt numFmtId="168" formatCode="#,##0.00"/>
    <numFmt numFmtId="169" formatCode="0"/>
    <numFmt numFmtId="170" formatCode="YYYY\-MM\-DD"/>
    <numFmt numFmtId="171" formatCode="#,###.00"/>
  </numFmts>
  <fonts count="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2"/>
      <color indexed="9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7" fontId="2" fillId="0" borderId="0" xfId="0" applyNumberFormat="1" applyFont="1" applyFill="1" applyBorder="1" applyAlignment="1">
      <alignment/>
    </xf>
    <xf numFmtId="164" fontId="1" fillId="0" borderId="1" xfId="0" applyFont="1" applyBorder="1" applyAlignment="1">
      <alignment/>
    </xf>
    <xf numFmtId="16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right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8" fontId="1" fillId="0" borderId="0" xfId="0" applyNumberFormat="1" applyFont="1" applyAlignment="1">
      <alignment vertical="center"/>
    </xf>
    <xf numFmtId="165" fontId="1" fillId="0" borderId="1" xfId="0" applyNumberFormat="1" applyFont="1" applyFill="1" applyBorder="1" applyAlignment="1">
      <alignment vertical="center" wrapText="1"/>
    </xf>
    <xf numFmtId="169" fontId="1" fillId="0" borderId="1" xfId="0" applyNumberFormat="1" applyFont="1" applyBorder="1" applyAlignment="1">
      <alignment vertical="center" wrapText="1"/>
    </xf>
    <xf numFmtId="169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4" fontId="2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 horizontal="right"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0" borderId="1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1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2" fillId="0" borderId="1" xfId="0" applyFont="1" applyBorder="1" applyAlignment="1">
      <alignment vertical="center" wrapText="1"/>
    </xf>
    <xf numFmtId="164" fontId="5" fillId="0" borderId="0" xfId="0" applyFont="1" applyAlignment="1">
      <alignment vertical="center"/>
    </xf>
    <xf numFmtId="164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vertical="center" wrapText="1"/>
    </xf>
    <xf numFmtId="164" fontId="2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justify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70" fontId="1" fillId="2" borderId="1" xfId="0" applyNumberFormat="1" applyFont="1" applyFill="1" applyBorder="1" applyAlignment="1">
      <alignment horizontal="right"/>
    </xf>
    <xf numFmtId="170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right"/>
    </xf>
    <xf numFmtId="164" fontId="2" fillId="0" borderId="1" xfId="0" applyFont="1" applyBorder="1" applyAlignment="1">
      <alignment/>
    </xf>
    <xf numFmtId="171" fontId="1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7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2" fillId="0" borderId="1" xfId="0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4" fontId="2" fillId="0" borderId="0" xfId="0" applyFont="1" applyAlignment="1">
      <alignment vertical="center" wrapText="1"/>
    </xf>
    <xf numFmtId="164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 wrapText="1"/>
    </xf>
    <xf numFmtId="164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wrapText="1"/>
    </xf>
    <xf numFmtId="164" fontId="1" fillId="0" borderId="0" xfId="0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F21" sqref="F21"/>
    </sheetView>
  </sheetViews>
  <sheetFormatPr defaultColWidth="9.140625" defaultRowHeight="12.75"/>
  <cols>
    <col min="1" max="1" width="37.28125" style="1" customWidth="1"/>
    <col min="2" max="2" width="11.00390625" style="1" customWidth="1"/>
    <col min="3" max="3" width="9.7109375" style="1" customWidth="1"/>
    <col min="4" max="5" width="11.57421875" style="1" customWidth="1"/>
    <col min="6" max="6" width="9.00390625" style="1" customWidth="1"/>
    <col min="7" max="7" width="15.8515625" style="1" customWidth="1"/>
    <col min="8" max="8" width="10.7109375" style="1" customWidth="1"/>
    <col min="9" max="9" width="9.7109375" style="1" customWidth="1"/>
    <col min="10" max="16384" width="9.00390625" style="1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4" ht="87.75" customHeight="1">
      <c r="A4" s="2"/>
    </row>
    <row r="5" ht="15">
      <c r="D5" s="3"/>
    </row>
    <row r="6" spans="1:7" ht="15">
      <c r="A6" s="4" t="s">
        <v>3</v>
      </c>
      <c r="B6" s="4"/>
      <c r="C6" s="4"/>
      <c r="D6" s="4"/>
      <c r="E6" s="4"/>
      <c r="F6" s="4"/>
      <c r="G6" s="4"/>
    </row>
    <row r="7" spans="1:7" ht="15">
      <c r="A7" s="4" t="s">
        <v>4</v>
      </c>
      <c r="B7" s="4"/>
      <c r="C7" s="4"/>
      <c r="D7" s="4"/>
      <c r="E7" s="4"/>
      <c r="F7" s="4"/>
      <c r="G7" s="4"/>
    </row>
    <row r="8" spans="1:7" ht="30.75" customHeight="1">
      <c r="A8" s="4"/>
      <c r="B8" s="4"/>
      <c r="C8" s="4"/>
      <c r="D8" s="4"/>
      <c r="E8" s="4"/>
      <c r="F8" s="4"/>
      <c r="G8" s="4"/>
    </row>
    <row r="9" ht="15">
      <c r="G9" s="5"/>
    </row>
    <row r="10" spans="1:6" s="7" customFormat="1" ht="29.25">
      <c r="A10" s="6" t="s">
        <v>5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</row>
    <row r="11" spans="1:6" ht="15">
      <c r="A11" s="8" t="s">
        <v>11</v>
      </c>
      <c r="B11" s="9">
        <v>6853607</v>
      </c>
      <c r="C11" s="9"/>
      <c r="D11" s="9"/>
      <c r="E11" s="9">
        <f>B11+C11-D11</f>
        <v>6853607</v>
      </c>
      <c r="F11" s="10"/>
    </row>
    <row r="12" spans="1:6" ht="15">
      <c r="A12" s="8" t="s">
        <v>12</v>
      </c>
      <c r="B12" s="9">
        <v>2051623</v>
      </c>
      <c r="C12" s="9"/>
      <c r="D12" s="9"/>
      <c r="E12" s="9">
        <f>B12+C12-D12</f>
        <v>2051623</v>
      </c>
      <c r="F12" s="10"/>
    </row>
    <row r="13" spans="1:7" ht="15">
      <c r="A13" s="8" t="s">
        <v>13</v>
      </c>
      <c r="B13" s="9">
        <v>470465</v>
      </c>
      <c r="C13" s="9">
        <v>87710</v>
      </c>
      <c r="D13" s="9"/>
      <c r="E13" s="9">
        <f>B13+C13-D13</f>
        <v>558175</v>
      </c>
      <c r="F13" s="10"/>
      <c r="G13" s="11"/>
    </row>
    <row r="14" spans="1:7" ht="15">
      <c r="A14" s="8" t="s">
        <v>14</v>
      </c>
      <c r="B14" s="9">
        <v>30785</v>
      </c>
      <c r="C14" s="9"/>
      <c r="D14" s="9"/>
      <c r="E14" s="9">
        <f>B14+C14-D14</f>
        <v>30785</v>
      </c>
      <c r="F14" s="10"/>
      <c r="G14" s="11"/>
    </row>
    <row r="15" spans="1:10" ht="15">
      <c r="A15" s="8" t="s">
        <v>15</v>
      </c>
      <c r="B15" s="9">
        <v>891662</v>
      </c>
      <c r="C15" s="9">
        <v>319408</v>
      </c>
      <c r="D15" s="9"/>
      <c r="E15" s="9">
        <f>B15+C15-D15</f>
        <v>1211070</v>
      </c>
      <c r="F15" s="10"/>
      <c r="J15" s="12"/>
    </row>
    <row r="16" spans="1:7" s="2" customFormat="1" ht="15">
      <c r="A16" s="8" t="s">
        <v>16</v>
      </c>
      <c r="B16" s="9">
        <v>0</v>
      </c>
      <c r="C16" s="9"/>
      <c r="D16" s="9"/>
      <c r="E16" s="9">
        <f>B16+C16-D16</f>
        <v>0</v>
      </c>
      <c r="F16" s="10"/>
      <c r="G16" s="13"/>
    </row>
    <row r="17" spans="1:6" ht="15">
      <c r="A17" s="14" t="s">
        <v>17</v>
      </c>
      <c r="B17" s="9">
        <v>0</v>
      </c>
      <c r="C17" s="9"/>
      <c r="D17" s="9"/>
      <c r="E17" s="9">
        <f>B17+C17-D17</f>
        <v>0</v>
      </c>
      <c r="F17" s="10"/>
    </row>
    <row r="18" spans="1:6" s="2" customFormat="1" ht="15">
      <c r="A18" s="15" t="s">
        <v>18</v>
      </c>
      <c r="B18" s="9">
        <v>340687</v>
      </c>
      <c r="C18" s="9">
        <v>1469480</v>
      </c>
      <c r="D18" s="9">
        <v>340687</v>
      </c>
      <c r="E18" s="9">
        <f>B18+C18-D18</f>
        <v>1469480</v>
      </c>
      <c r="F18" s="10"/>
    </row>
    <row r="19" spans="1:6" s="2" customFormat="1" ht="15">
      <c r="A19" s="15" t="s">
        <v>19</v>
      </c>
      <c r="B19" s="9">
        <v>-21279</v>
      </c>
      <c r="C19" s="9">
        <v>-87710</v>
      </c>
      <c r="D19" s="9">
        <v>-21279</v>
      </c>
      <c r="E19" s="9">
        <f>B19+C19-D19</f>
        <v>-87710</v>
      </c>
      <c r="F19" s="10"/>
    </row>
    <row r="20" spans="1:6" ht="15">
      <c r="A20" s="8" t="s">
        <v>20</v>
      </c>
      <c r="B20" s="16">
        <f>SUM(B11:B19)</f>
        <v>10617550</v>
      </c>
      <c r="C20" s="16">
        <f>SUM(C11:C19)</f>
        <v>1788888</v>
      </c>
      <c r="D20" s="16">
        <f>SUM(D11:D19)</f>
        <v>319408</v>
      </c>
      <c r="E20" s="16">
        <f>SUM(E11:E19)</f>
        <v>12087030</v>
      </c>
      <c r="F20" s="10">
        <f>(E20/B20*100)-100</f>
        <v>13.840104355524588</v>
      </c>
    </row>
    <row r="22" spans="5:7" ht="29.25" customHeight="1">
      <c r="E22" s="11"/>
      <c r="F22" s="11"/>
      <c r="G22" s="3"/>
    </row>
    <row r="25" spans="2:6" ht="15">
      <c r="B25" s="17" t="s">
        <v>21</v>
      </c>
      <c r="C25" s="2"/>
      <c r="F25" s="17"/>
    </row>
    <row r="26" spans="2:6" ht="15">
      <c r="B26" s="5" t="s">
        <v>22</v>
      </c>
      <c r="C26" s="2"/>
      <c r="F26" s="5"/>
    </row>
  </sheetData>
  <sheetProtection selectLockedCells="1" selectUnlockedCells="1"/>
  <mergeCells count="2">
    <mergeCell ref="A6:E6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4">
      <selection activeCell="J21" sqref="J21"/>
    </sheetView>
  </sheetViews>
  <sheetFormatPr defaultColWidth="9.140625" defaultRowHeight="12.75"/>
  <cols>
    <col min="1" max="1" width="11.7109375" style="18" customWidth="1"/>
    <col min="2" max="2" width="10.8515625" style="18" customWidth="1"/>
    <col min="3" max="3" width="11.57421875" style="18" customWidth="1"/>
    <col min="4" max="4" width="8.421875" style="18" customWidth="1"/>
    <col min="5" max="5" width="10.8515625" style="18" customWidth="1"/>
    <col min="6" max="6" width="11.00390625" style="18" customWidth="1"/>
    <col min="7" max="7" width="8.421875" style="18" customWidth="1"/>
    <col min="8" max="8" width="8.140625" style="18" customWidth="1"/>
    <col min="9" max="9" width="11.00390625" style="18" customWidth="1"/>
    <col min="10" max="16384" width="9.00390625" style="18" customWidth="1"/>
  </cols>
  <sheetData>
    <row r="1" ht="15">
      <c r="A1" s="19" t="s">
        <v>0</v>
      </c>
    </row>
    <row r="2" ht="15">
      <c r="A2" s="19" t="s">
        <v>1</v>
      </c>
    </row>
    <row r="3" ht="15">
      <c r="A3" s="19" t="s">
        <v>2</v>
      </c>
    </row>
    <row r="4" ht="33.75" customHeight="1">
      <c r="A4" s="19"/>
    </row>
    <row r="5" ht="15">
      <c r="D5" s="20"/>
    </row>
    <row r="6" spans="1:9" ht="15">
      <c r="A6" s="21" t="s">
        <v>23</v>
      </c>
      <c r="B6" s="21"/>
      <c r="C6" s="21"/>
      <c r="D6" s="21"/>
      <c r="E6" s="21"/>
      <c r="F6" s="21"/>
      <c r="G6" s="21"/>
      <c r="H6" s="21"/>
      <c r="I6" s="21"/>
    </row>
    <row r="7" spans="1:7" ht="15">
      <c r="A7" s="21"/>
      <c r="B7" s="21"/>
      <c r="C7" s="21"/>
      <c r="D7" s="21"/>
      <c r="E7" s="21"/>
      <c r="F7" s="21"/>
      <c r="G7" s="21"/>
    </row>
    <row r="8" spans="1:7" ht="15">
      <c r="A8" s="21" t="s">
        <v>24</v>
      </c>
      <c r="B8" s="21"/>
      <c r="C8" s="21"/>
      <c r="D8" s="21"/>
      <c r="E8" s="21"/>
      <c r="F8" s="21"/>
      <c r="G8" s="21"/>
    </row>
    <row r="9" spans="1:9" ht="30.75" customHeight="1">
      <c r="A9" s="21" t="s">
        <v>25</v>
      </c>
      <c r="B9" s="21"/>
      <c r="C9" s="21"/>
      <c r="D9" s="21"/>
      <c r="E9" s="21"/>
      <c r="F9" s="21"/>
      <c r="G9" s="21"/>
      <c r="H9" s="21"/>
      <c r="I9" s="21"/>
    </row>
    <row r="10" spans="7:9" ht="15">
      <c r="G10" s="22"/>
      <c r="I10" s="23" t="s">
        <v>26</v>
      </c>
    </row>
    <row r="11" spans="1:9" s="24" customFormat="1" ht="12.75" customHeight="1">
      <c r="A11" s="6" t="s">
        <v>27</v>
      </c>
      <c r="B11" s="6" t="s">
        <v>28</v>
      </c>
      <c r="C11" s="6"/>
      <c r="D11" s="6"/>
      <c r="E11" s="6"/>
      <c r="F11" s="6" t="s">
        <v>29</v>
      </c>
      <c r="G11" s="6"/>
      <c r="H11" s="6"/>
      <c r="I11" s="6"/>
    </row>
    <row r="12" spans="1:9" s="25" customFormat="1" ht="29.25">
      <c r="A12" s="6"/>
      <c r="B12" s="6" t="s">
        <v>6</v>
      </c>
      <c r="C12" s="6" t="s">
        <v>7</v>
      </c>
      <c r="D12" s="6" t="s">
        <v>30</v>
      </c>
      <c r="E12" s="6" t="s">
        <v>9</v>
      </c>
      <c r="F12" s="6" t="s">
        <v>6</v>
      </c>
      <c r="G12" s="6" t="s">
        <v>7</v>
      </c>
      <c r="H12" s="6" t="s">
        <v>30</v>
      </c>
      <c r="I12" s="6" t="s">
        <v>9</v>
      </c>
    </row>
    <row r="13" spans="1:9" ht="29.25">
      <c r="A13" s="26" t="s">
        <v>31</v>
      </c>
      <c r="B13" s="27">
        <v>0</v>
      </c>
      <c r="C13" s="27"/>
      <c r="D13" s="27"/>
      <c r="E13" s="27">
        <f>B13+C13-D13</f>
        <v>0</v>
      </c>
      <c r="F13" s="27">
        <v>0</v>
      </c>
      <c r="G13" s="27"/>
      <c r="H13" s="27"/>
      <c r="I13" s="27">
        <f>F13+G13-H13</f>
        <v>0</v>
      </c>
    </row>
    <row r="14" spans="1:9" ht="29.25">
      <c r="A14" s="26" t="s">
        <v>32</v>
      </c>
      <c r="B14" s="27">
        <v>0</v>
      </c>
      <c r="C14" s="27"/>
      <c r="D14" s="27"/>
      <c r="E14" s="27">
        <f>B14+C14-D14</f>
        <v>0</v>
      </c>
      <c r="F14" s="27">
        <v>0</v>
      </c>
      <c r="G14" s="27"/>
      <c r="H14" s="27"/>
      <c r="I14" s="27">
        <f>F14+G14-H14</f>
        <v>0</v>
      </c>
    </row>
    <row r="15" spans="1:9" ht="15">
      <c r="A15" s="26" t="s">
        <v>33</v>
      </c>
      <c r="B15" s="27">
        <v>1088707</v>
      </c>
      <c r="C15" s="27"/>
      <c r="D15" s="27"/>
      <c r="E15" s="27">
        <f>B15+C15-D15</f>
        <v>1088707</v>
      </c>
      <c r="F15" s="27">
        <v>0</v>
      </c>
      <c r="G15" s="27"/>
      <c r="H15" s="27"/>
      <c r="I15" s="27">
        <f>F15+G15-H15</f>
        <v>0</v>
      </c>
    </row>
    <row r="16" spans="1:9" ht="15">
      <c r="A16" s="26" t="s">
        <v>34</v>
      </c>
      <c r="B16" s="27">
        <v>1842252</v>
      </c>
      <c r="C16" s="27">
        <v>17484</v>
      </c>
      <c r="D16" s="27"/>
      <c r="E16" s="27">
        <f>B16+C16-D16</f>
        <v>1859736</v>
      </c>
      <c r="F16" s="27">
        <v>0</v>
      </c>
      <c r="G16" s="27">
        <v>158553</v>
      </c>
      <c r="H16" s="27"/>
      <c r="I16" s="27">
        <f>F16+G16-H16</f>
        <v>158553</v>
      </c>
    </row>
    <row r="17" spans="1:10" ht="43.5">
      <c r="A17" s="26" t="s">
        <v>35</v>
      </c>
      <c r="B17" s="27">
        <v>5322755</v>
      </c>
      <c r="C17" s="27">
        <v>610642</v>
      </c>
      <c r="D17" s="27">
        <v>144288</v>
      </c>
      <c r="E17" s="27">
        <f>B17+C17-D17</f>
        <v>5789109</v>
      </c>
      <c r="F17" s="27">
        <v>2206611</v>
      </c>
      <c r="G17" s="27">
        <v>452338</v>
      </c>
      <c r="H17" s="27">
        <v>99991</v>
      </c>
      <c r="I17" s="27">
        <f>F17+G17-H17</f>
        <v>2558958</v>
      </c>
      <c r="J17" s="28"/>
    </row>
    <row r="18" spans="1:9" s="19" customFormat="1" ht="29.25">
      <c r="A18" s="26" t="s">
        <v>36</v>
      </c>
      <c r="B18" s="27">
        <v>180209</v>
      </c>
      <c r="C18" s="27">
        <v>12602</v>
      </c>
      <c r="D18" s="27"/>
      <c r="E18" s="27">
        <f>B18+C18-D18</f>
        <v>192811</v>
      </c>
      <c r="F18" s="27">
        <v>60363</v>
      </c>
      <c r="G18" s="29">
        <v>23507</v>
      </c>
      <c r="H18" s="27"/>
      <c r="I18" s="27">
        <f>F18+G18-H18</f>
        <v>83870</v>
      </c>
    </row>
    <row r="19" spans="1:9" ht="43.5">
      <c r="A19" s="26" t="s">
        <v>37</v>
      </c>
      <c r="B19" s="27">
        <v>411991</v>
      </c>
      <c r="C19" s="27">
        <v>2372187</v>
      </c>
      <c r="D19" s="27">
        <v>185901</v>
      </c>
      <c r="E19" s="27">
        <f>B19+C19-D19</f>
        <v>2598277</v>
      </c>
      <c r="F19" s="27">
        <v>0</v>
      </c>
      <c r="G19" s="27"/>
      <c r="H19" s="27"/>
      <c r="I19" s="27">
        <f>F19+G19-H19</f>
        <v>0</v>
      </c>
    </row>
    <row r="20" spans="1:9" s="19" customFormat="1" ht="29.25">
      <c r="A20" s="30" t="s">
        <v>38</v>
      </c>
      <c r="B20" s="27">
        <v>0</v>
      </c>
      <c r="C20" s="27"/>
      <c r="D20" s="27"/>
      <c r="E20" s="27">
        <f>B20+C20-D20</f>
        <v>0</v>
      </c>
      <c r="F20" s="27">
        <v>0</v>
      </c>
      <c r="G20" s="27"/>
      <c r="H20" s="27"/>
      <c r="I20" s="27">
        <f>F20+G20-H20</f>
        <v>0</v>
      </c>
    </row>
    <row r="21" spans="1:9" s="19" customFormat="1" ht="43.5">
      <c r="A21" s="31" t="s">
        <v>39</v>
      </c>
      <c r="B21" s="32">
        <f>SUM(B13:B20)</f>
        <v>8845914</v>
      </c>
      <c r="C21" s="32">
        <f>SUM(C13:C20)</f>
        <v>3012915</v>
      </c>
      <c r="D21" s="32">
        <f>SUM(D13:D20)</f>
        <v>330189</v>
      </c>
      <c r="E21" s="32">
        <f>SUM(E13:E20)</f>
        <v>11528640</v>
      </c>
      <c r="F21" s="32">
        <f>SUM(F13:F20)</f>
        <v>2266974</v>
      </c>
      <c r="G21" s="32">
        <f>SUM(G13:G20)</f>
        <v>634398</v>
      </c>
      <c r="H21" s="32">
        <f>SUM(H13:H20)</f>
        <v>99991</v>
      </c>
      <c r="I21" s="32">
        <f>SUM(I13:I20)</f>
        <v>2801381</v>
      </c>
    </row>
    <row r="23" spans="5:7" ht="29.25" customHeight="1">
      <c r="E23" s="33"/>
      <c r="F23" s="33"/>
      <c r="G23" s="20"/>
    </row>
    <row r="26" spans="2:6" ht="15">
      <c r="B26" s="24" t="s">
        <v>21</v>
      </c>
      <c r="C26" s="19"/>
      <c r="F26" s="24"/>
    </row>
    <row r="27" spans="2:6" ht="15">
      <c r="B27" s="22" t="s">
        <v>22</v>
      </c>
      <c r="C27" s="19"/>
      <c r="F27" s="22"/>
    </row>
  </sheetData>
  <sheetProtection selectLockedCells="1" selectUnlockedCells="1"/>
  <mergeCells count="5">
    <mergeCell ref="A6:I6"/>
    <mergeCell ref="A9:I9"/>
    <mergeCell ref="A11:A12"/>
    <mergeCell ref="B11:E11"/>
    <mergeCell ref="F11:I11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B18" sqref="B18"/>
    </sheetView>
  </sheetViews>
  <sheetFormatPr defaultColWidth="9.140625" defaultRowHeight="12.75"/>
  <cols>
    <col min="1" max="1" width="40.140625" style="1" customWidth="1"/>
    <col min="2" max="2" width="21.28125" style="1" customWidth="1"/>
    <col min="3" max="3" width="17.140625" style="1" customWidth="1"/>
    <col min="4" max="4" width="10.8515625" style="1" customWidth="1"/>
    <col min="5" max="5" width="12.00390625" style="1" customWidth="1"/>
    <col min="6" max="251" width="9.00390625" style="1" customWidth="1"/>
  </cols>
  <sheetData>
    <row r="1" ht="15">
      <c r="A1" s="2" t="s">
        <v>0</v>
      </c>
    </row>
    <row r="2" ht="15">
      <c r="A2" s="2" t="s">
        <v>1</v>
      </c>
    </row>
    <row r="3" ht="15">
      <c r="A3" s="2" t="s">
        <v>2</v>
      </c>
    </row>
    <row r="4" ht="15">
      <c r="A4" s="2"/>
    </row>
    <row r="5" spans="1:4" ht="15">
      <c r="A5" s="4"/>
      <c r="B5" s="4"/>
      <c r="C5" s="4"/>
      <c r="D5" s="4"/>
    </row>
    <row r="6" spans="1:4" ht="15">
      <c r="A6" s="34" t="s">
        <v>40</v>
      </c>
      <c r="B6" s="4"/>
      <c r="C6" s="4"/>
      <c r="D6" s="4"/>
    </row>
    <row r="7" spans="1:4" ht="15">
      <c r="A7" s="34"/>
      <c r="B7" s="4"/>
      <c r="C7" s="4"/>
      <c r="D7" s="4"/>
    </row>
    <row r="8" spans="1:4" ht="15">
      <c r="A8" s="35" t="s">
        <v>41</v>
      </c>
      <c r="B8" s="4"/>
      <c r="C8" s="4"/>
      <c r="D8" s="4"/>
    </row>
    <row r="9" spans="1:4" ht="15">
      <c r="A9" s="34"/>
      <c r="B9" s="4"/>
      <c r="C9" s="4"/>
      <c r="D9" s="4"/>
    </row>
    <row r="10" spans="1:4" ht="15">
      <c r="A10" s="34"/>
      <c r="B10" s="4"/>
      <c r="C10" s="4"/>
      <c r="D10" s="4"/>
    </row>
    <row r="11" spans="1:4" ht="15">
      <c r="A11" s="34" t="s">
        <v>42</v>
      </c>
      <c r="B11" s="4"/>
      <c r="C11" s="4"/>
      <c r="D11" s="4"/>
    </row>
    <row r="12" spans="1:4" ht="15">
      <c r="A12" s="36"/>
      <c r="B12" s="37" t="s">
        <v>26</v>
      </c>
      <c r="C12" s="4"/>
      <c r="D12" s="4"/>
    </row>
    <row r="13" spans="1:4" ht="15">
      <c r="A13" s="38" t="s">
        <v>43</v>
      </c>
      <c r="B13" s="38" t="s">
        <v>44</v>
      </c>
      <c r="C13" s="4"/>
      <c r="D13" s="4"/>
    </row>
    <row r="14" spans="1:4" ht="15">
      <c r="A14" s="39" t="s">
        <v>45</v>
      </c>
      <c r="B14" s="40">
        <v>1469480</v>
      </c>
      <c r="C14" s="4"/>
      <c r="D14" s="4"/>
    </row>
    <row r="15" spans="1:256" ht="15">
      <c r="A15" s="39" t="s">
        <v>46</v>
      </c>
      <c r="B15" s="41">
        <v>87710</v>
      </c>
      <c r="C15" s="42"/>
      <c r="D15" s="42"/>
      <c r="IR15" s="43"/>
      <c r="IS15" s="43"/>
      <c r="IT15" s="43"/>
      <c r="IU15" s="43"/>
      <c r="IV15" s="43"/>
    </row>
    <row r="16" spans="1:256" ht="15">
      <c r="A16" s="39" t="s">
        <v>47</v>
      </c>
      <c r="B16" s="41"/>
      <c r="C16" s="42"/>
      <c r="D16" s="42"/>
      <c r="IR16" s="43"/>
      <c r="IS16" s="43"/>
      <c r="IT16" s="43"/>
      <c r="IU16" s="43"/>
      <c r="IV16" s="43"/>
    </row>
    <row r="17" spans="1:256" ht="15">
      <c r="A17" s="39" t="s">
        <v>48</v>
      </c>
      <c r="B17" s="41">
        <v>560588</v>
      </c>
      <c r="C17" s="42"/>
      <c r="D17" s="42"/>
      <c r="IR17" s="43"/>
      <c r="IS17" s="43"/>
      <c r="IT17" s="43"/>
      <c r="IU17" s="43"/>
      <c r="IV17" s="43"/>
    </row>
    <row r="18" spans="1:256" ht="15">
      <c r="A18" s="39" t="s">
        <v>49</v>
      </c>
      <c r="B18" s="41">
        <f>B14-B15-B17</f>
        <v>821182</v>
      </c>
      <c r="C18" s="42"/>
      <c r="D18" s="42"/>
      <c r="IR18" s="43"/>
      <c r="IS18" s="43"/>
      <c r="IT18" s="43"/>
      <c r="IU18" s="43"/>
      <c r="IV18" s="43"/>
    </row>
    <row r="19" spans="1:256" ht="15">
      <c r="A19" s="39" t="s">
        <v>50</v>
      </c>
      <c r="B19" s="41"/>
      <c r="C19" s="42"/>
      <c r="D19" s="42"/>
      <c r="IR19" s="43"/>
      <c r="IS19" s="43"/>
      <c r="IT19" s="43"/>
      <c r="IU19" s="43"/>
      <c r="IV19" s="43"/>
    </row>
    <row r="20" spans="1:256" ht="15">
      <c r="A20" s="39" t="s">
        <v>51</v>
      </c>
      <c r="B20" s="41"/>
      <c r="C20" s="42"/>
      <c r="D20" s="42"/>
      <c r="IR20" s="43"/>
      <c r="IS20" s="43"/>
      <c r="IT20" s="43"/>
      <c r="IU20" s="43"/>
      <c r="IV20" s="43"/>
    </row>
    <row r="21" spans="1:4" ht="15">
      <c r="A21" s="34"/>
      <c r="B21" s="4"/>
      <c r="C21" s="4"/>
      <c r="D21" s="4"/>
    </row>
    <row r="22" spans="1:4" ht="15">
      <c r="A22" s="34"/>
      <c r="B22" s="4"/>
      <c r="C22" s="4"/>
      <c r="D22" s="4"/>
    </row>
    <row r="23" spans="1:4" ht="15">
      <c r="A23" s="34" t="s">
        <v>52</v>
      </c>
      <c r="B23" s="4"/>
      <c r="C23" s="4"/>
      <c r="D23" s="4"/>
    </row>
    <row r="24" spans="1:4" ht="15">
      <c r="A24" s="4"/>
      <c r="B24" s="4"/>
      <c r="C24" s="44" t="s">
        <v>26</v>
      </c>
      <c r="D24" s="4"/>
    </row>
    <row r="25" spans="1:256" s="17" customFormat="1" ht="15">
      <c r="A25" s="45" t="s">
        <v>53</v>
      </c>
      <c r="B25" s="45" t="s">
        <v>54</v>
      </c>
      <c r="C25" s="45" t="s">
        <v>55</v>
      </c>
      <c r="D25" s="46"/>
      <c r="IR25" s="46"/>
      <c r="IS25" s="46"/>
      <c r="IT25" s="46"/>
      <c r="IU25" s="46"/>
      <c r="IV25" s="46"/>
    </row>
    <row r="26" spans="1:256" s="47" customFormat="1" ht="15">
      <c r="A26" s="26" t="s">
        <v>56</v>
      </c>
      <c r="B26" s="27">
        <v>19778370</v>
      </c>
      <c r="C26" s="27">
        <v>27040521</v>
      </c>
      <c r="IR26" s="48"/>
      <c r="IS26" s="48"/>
      <c r="IT26" s="48"/>
      <c r="IU26" s="48"/>
      <c r="IV26" s="48"/>
    </row>
    <row r="27" spans="1:256" s="47" customFormat="1" ht="29.25">
      <c r="A27" s="26" t="s">
        <v>57</v>
      </c>
      <c r="B27" s="27">
        <f>B28+B29+B30</f>
        <v>14305907</v>
      </c>
      <c r="C27" s="27">
        <f>C28+C29+C30</f>
        <v>20977228</v>
      </c>
      <c r="IR27" s="48"/>
      <c r="IS27" s="48"/>
      <c r="IT27" s="48"/>
      <c r="IU27" s="48"/>
      <c r="IV27" s="48"/>
    </row>
    <row r="28" spans="1:256" s="47" customFormat="1" ht="15">
      <c r="A28" s="26" t="s">
        <v>58</v>
      </c>
      <c r="B28" s="27">
        <v>7663923</v>
      </c>
      <c r="C28" s="27">
        <v>14495584</v>
      </c>
      <c r="IR28" s="48"/>
      <c r="IS28" s="48"/>
      <c r="IT28" s="48"/>
      <c r="IU28" s="48"/>
      <c r="IV28" s="48"/>
    </row>
    <row r="29" spans="1:256" s="47" customFormat="1" ht="15">
      <c r="A29" s="26" t="s">
        <v>59</v>
      </c>
      <c r="B29" s="27">
        <v>1465017</v>
      </c>
      <c r="C29" s="27">
        <f>1685900+53194</f>
        <v>1739094</v>
      </c>
      <c r="IR29" s="48"/>
      <c r="IS29" s="48"/>
      <c r="IT29" s="48"/>
      <c r="IU29" s="48"/>
      <c r="IV29" s="48"/>
    </row>
    <row r="30" spans="1:256" s="47" customFormat="1" ht="15">
      <c r="A30" s="26" t="s">
        <v>60</v>
      </c>
      <c r="B30" s="27">
        <v>5176967</v>
      </c>
      <c r="C30" s="27">
        <v>4742550</v>
      </c>
      <c r="IR30" s="48"/>
      <c r="IS30" s="48"/>
      <c r="IT30" s="48"/>
      <c r="IU30" s="48"/>
      <c r="IV30" s="48"/>
    </row>
    <row r="31" spans="1:256" s="47" customFormat="1" ht="29.25">
      <c r="A31" s="26" t="s">
        <v>61</v>
      </c>
      <c r="B31" s="27">
        <f>B26-B27</f>
        <v>5472463</v>
      </c>
      <c r="C31" s="27">
        <f>C26-C27</f>
        <v>6063293</v>
      </c>
      <c r="IR31" s="48"/>
      <c r="IS31" s="48"/>
      <c r="IT31" s="48"/>
      <c r="IU31" s="48"/>
      <c r="IV31" s="48"/>
    </row>
    <row r="32" spans="1:256" s="47" customFormat="1" ht="15">
      <c r="A32" s="26" t="s">
        <v>62</v>
      </c>
      <c r="B32" s="27">
        <v>254407</v>
      </c>
      <c r="C32" s="27">
        <v>282400</v>
      </c>
      <c r="IR32" s="48"/>
      <c r="IS32" s="48"/>
      <c r="IT32" s="48"/>
      <c r="IU32" s="48"/>
      <c r="IV32" s="48"/>
    </row>
    <row r="33" spans="1:256" s="47" customFormat="1" ht="15">
      <c r="A33" s="26" t="s">
        <v>63</v>
      </c>
      <c r="B33" s="27">
        <v>4974588</v>
      </c>
      <c r="C33" s="27">
        <v>4068397</v>
      </c>
      <c r="IR33" s="48"/>
      <c r="IS33" s="48"/>
      <c r="IT33" s="48"/>
      <c r="IU33" s="48"/>
      <c r="IV33" s="48"/>
    </row>
    <row r="34" spans="1:256" s="47" customFormat="1" ht="15">
      <c r="A34" s="26" t="s">
        <v>64</v>
      </c>
      <c r="B34" s="27">
        <v>317419</v>
      </c>
      <c r="C34" s="27">
        <v>107200</v>
      </c>
      <c r="IR34" s="48"/>
      <c r="IS34" s="48"/>
      <c r="IT34" s="48"/>
      <c r="IU34" s="48"/>
      <c r="IV34" s="48"/>
    </row>
    <row r="35" spans="1:256" s="47" customFormat="1" ht="29.25">
      <c r="A35" s="26" t="s">
        <v>65</v>
      </c>
      <c r="B35" s="27">
        <v>-85725</v>
      </c>
      <c r="C35" s="27">
        <v>-118910</v>
      </c>
      <c r="IR35" s="48"/>
      <c r="IS35" s="48"/>
      <c r="IT35" s="48"/>
      <c r="IU35" s="48"/>
      <c r="IV35" s="48"/>
    </row>
    <row r="36" spans="1:256" s="47" customFormat="1" ht="15">
      <c r="A36" s="26" t="s">
        <v>66</v>
      </c>
      <c r="B36" s="27">
        <f>B31-B32-B33+B34+B35</f>
        <v>475162</v>
      </c>
      <c r="C36" s="27">
        <f>C31-C32-C33+C34+C35</f>
        <v>1700786</v>
      </c>
      <c r="IR36" s="48"/>
      <c r="IS36" s="48"/>
      <c r="IT36" s="48"/>
      <c r="IU36" s="48"/>
      <c r="IV36" s="48"/>
    </row>
    <row r="40" spans="2:3" ht="15">
      <c r="B40" s="17" t="s">
        <v>21</v>
      </c>
      <c r="C40" s="2"/>
    </row>
    <row r="41" spans="2:3" ht="15">
      <c r="B41" s="5" t="s">
        <v>22</v>
      </c>
      <c r="C41" s="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0">
      <selection activeCell="A28" sqref="A28"/>
    </sheetView>
  </sheetViews>
  <sheetFormatPr defaultColWidth="9.140625" defaultRowHeight="12.75"/>
  <cols>
    <col min="1" max="1" width="40.140625" style="18" customWidth="1"/>
    <col min="2" max="2" width="11.7109375" style="18" customWidth="1"/>
    <col min="3" max="3" width="11.57421875" style="18" customWidth="1"/>
    <col min="4" max="4" width="10.8515625" style="18" customWidth="1"/>
    <col min="5" max="5" width="12.00390625" style="18" customWidth="1"/>
    <col min="6" max="251" width="9.00390625" style="18" customWidth="1"/>
    <col min="252" max="16384" width="9.00390625" style="49" customWidth="1"/>
  </cols>
  <sheetData>
    <row r="1" ht="15">
      <c r="A1" s="19" t="s">
        <v>0</v>
      </c>
    </row>
    <row r="2" ht="15">
      <c r="A2" s="19" t="s">
        <v>1</v>
      </c>
    </row>
    <row r="3" ht="15">
      <c r="A3" s="19" t="s">
        <v>2</v>
      </c>
    </row>
    <row r="4" ht="15">
      <c r="A4" s="19"/>
    </row>
    <row r="5" ht="15">
      <c r="A5" s="19"/>
    </row>
    <row r="6" ht="15">
      <c r="D6" s="20"/>
    </row>
    <row r="7" spans="1:5" ht="15">
      <c r="A7" s="21" t="s">
        <v>67</v>
      </c>
      <c r="B7" s="21"/>
      <c r="C7" s="21"/>
      <c r="D7" s="21"/>
      <c r="E7" s="21"/>
    </row>
    <row r="8" spans="1:4" ht="15">
      <c r="A8" s="21"/>
      <c r="B8" s="21"/>
      <c r="C8" s="21"/>
      <c r="D8" s="21"/>
    </row>
    <row r="9" spans="1:4" ht="15">
      <c r="A9" s="21"/>
      <c r="B9" s="21"/>
      <c r="C9" s="21"/>
      <c r="D9" s="21"/>
    </row>
    <row r="10" spans="1:4" ht="15">
      <c r="A10" s="21"/>
      <c r="B10" s="21"/>
      <c r="C10" s="21"/>
      <c r="D10" s="21"/>
    </row>
    <row r="11" spans="1:4" ht="15">
      <c r="A11" s="50" t="s">
        <v>68</v>
      </c>
      <c r="B11" s="21"/>
      <c r="C11" s="21"/>
      <c r="D11" s="21"/>
    </row>
    <row r="12" spans="1:4" ht="15">
      <c r="A12" s="50"/>
      <c r="B12" s="21"/>
      <c r="C12" s="21"/>
      <c r="D12" s="21"/>
    </row>
    <row r="13" ht="15">
      <c r="D13" s="23" t="s">
        <v>26</v>
      </c>
    </row>
    <row r="14" spans="1:256" s="24" customFormat="1" ht="29.25" customHeight="1">
      <c r="A14" s="6" t="s">
        <v>69</v>
      </c>
      <c r="B14" s="6" t="s">
        <v>9</v>
      </c>
      <c r="C14" s="6" t="s">
        <v>70</v>
      </c>
      <c r="D14" s="6"/>
      <c r="IR14" s="49"/>
      <c r="IS14" s="49"/>
      <c r="IT14" s="49"/>
      <c r="IU14" s="49"/>
      <c r="IV14" s="49"/>
    </row>
    <row r="15" spans="1:256" s="25" customFormat="1" ht="15">
      <c r="A15" s="6"/>
      <c r="B15" s="6"/>
      <c r="C15" s="6" t="s">
        <v>71</v>
      </c>
      <c r="D15" s="6" t="s">
        <v>72</v>
      </c>
      <c r="IR15" s="49"/>
      <c r="IS15" s="49"/>
      <c r="IT15" s="49"/>
      <c r="IU15" s="49"/>
      <c r="IV15" s="49"/>
    </row>
    <row r="16" spans="1:256" s="19" customFormat="1" ht="15">
      <c r="A16" s="51" t="s">
        <v>73</v>
      </c>
      <c r="B16" s="32">
        <f>SUM(B17:B21)</f>
        <v>373171</v>
      </c>
      <c r="C16" s="32">
        <f>SUM(C17:C21)</f>
        <v>356833</v>
      </c>
      <c r="D16" s="32">
        <f>SUM(D17:D21)</f>
        <v>16338</v>
      </c>
      <c r="IR16" s="52"/>
      <c r="IS16" s="52"/>
      <c r="IT16" s="52"/>
      <c r="IU16" s="52"/>
      <c r="IV16" s="52"/>
    </row>
    <row r="17" spans="1:4" ht="15">
      <c r="A17" s="26" t="s">
        <v>74</v>
      </c>
      <c r="B17" s="27">
        <f>SUM(C17:D17)</f>
        <v>0</v>
      </c>
      <c r="C17" s="27"/>
      <c r="D17" s="27">
        <v>0</v>
      </c>
    </row>
    <row r="18" spans="1:4" ht="15">
      <c r="A18" s="26" t="s">
        <v>75</v>
      </c>
      <c r="B18" s="27">
        <f>SUM(C18:D18)</f>
        <v>464</v>
      </c>
      <c r="C18" s="27">
        <v>464</v>
      </c>
      <c r="D18" s="27">
        <v>0</v>
      </c>
    </row>
    <row r="19" spans="1:4" ht="15">
      <c r="A19" s="26" t="s">
        <v>76</v>
      </c>
      <c r="B19" s="27">
        <f>SUM(C19:D19)</f>
        <v>16643</v>
      </c>
      <c r="C19" s="27">
        <v>305</v>
      </c>
      <c r="D19" s="27">
        <v>16338</v>
      </c>
    </row>
    <row r="20" spans="1:5" ht="15">
      <c r="A20" s="26" t="s">
        <v>77</v>
      </c>
      <c r="B20" s="27">
        <f>SUM(C20:D20)</f>
        <v>353672</v>
      </c>
      <c r="C20" s="27">
        <v>353672</v>
      </c>
      <c r="D20" s="27">
        <v>0</v>
      </c>
      <c r="E20" s="28"/>
    </row>
    <row r="21" spans="1:256" s="19" customFormat="1" ht="15">
      <c r="A21" s="26" t="s">
        <v>78</v>
      </c>
      <c r="B21" s="27">
        <f>SUM(C21:D21)</f>
        <v>2392</v>
      </c>
      <c r="C21" s="27">
        <v>2392</v>
      </c>
      <c r="D21" s="27">
        <v>0</v>
      </c>
      <c r="IR21" s="49"/>
      <c r="IS21" s="49"/>
      <c r="IT21" s="49"/>
      <c r="IU21" s="49"/>
      <c r="IV21" s="49"/>
    </row>
    <row r="22" spans="1:4" ht="15">
      <c r="A22" s="53"/>
      <c r="B22" s="54"/>
      <c r="C22" s="54"/>
      <c r="D22" s="54"/>
    </row>
    <row r="23" spans="1:4" ht="15">
      <c r="A23" s="53"/>
      <c r="B23" s="54"/>
      <c r="C23" s="54"/>
      <c r="D23" s="54"/>
    </row>
    <row r="25" spans="1:5" ht="12.75" customHeight="1">
      <c r="A25" s="6" t="s">
        <v>79</v>
      </c>
      <c r="B25" s="6" t="s">
        <v>9</v>
      </c>
      <c r="C25" s="6" t="s">
        <v>80</v>
      </c>
      <c r="D25" s="6"/>
      <c r="E25" s="6"/>
    </row>
    <row r="26" spans="1:5" ht="15">
      <c r="A26" s="6"/>
      <c r="B26" s="6"/>
      <c r="C26" s="6" t="s">
        <v>71</v>
      </c>
      <c r="D26" s="6" t="s">
        <v>81</v>
      </c>
      <c r="E26" s="55" t="s">
        <v>82</v>
      </c>
    </row>
    <row r="27" spans="1:256" s="19" customFormat="1" ht="15">
      <c r="A27" s="51" t="s">
        <v>73</v>
      </c>
      <c r="B27" s="32">
        <f>SUM(B28:B36)</f>
        <v>4104488</v>
      </c>
      <c r="C27" s="32">
        <f>SUM(C28:C36)</f>
        <v>2998794</v>
      </c>
      <c r="D27" s="32">
        <f>SUM(D28:D36)</f>
        <v>177361</v>
      </c>
      <c r="E27" s="32">
        <f>SUM(E28:E36)</f>
        <v>928333</v>
      </c>
      <c r="IR27" s="52"/>
      <c r="IS27" s="52"/>
      <c r="IT27" s="52"/>
      <c r="IU27" s="52"/>
      <c r="IV27" s="52"/>
    </row>
    <row r="28" spans="1:5" ht="15">
      <c r="A28" s="26" t="s">
        <v>83</v>
      </c>
      <c r="B28" s="27">
        <f>SUM(C28:E28)</f>
        <v>928333</v>
      </c>
      <c r="C28" s="27"/>
      <c r="D28" s="27"/>
      <c r="E28" s="56">
        <v>928333</v>
      </c>
    </row>
    <row r="29" spans="1:5" ht="29.25">
      <c r="A29" s="26" t="s">
        <v>84</v>
      </c>
      <c r="B29" s="27">
        <f>SUM(C29:D29)</f>
        <v>26431</v>
      </c>
      <c r="C29" s="27">
        <v>26431</v>
      </c>
      <c r="D29" s="27"/>
      <c r="E29" s="56"/>
    </row>
    <row r="30" spans="1:5" ht="15">
      <c r="A30" s="26" t="s">
        <v>85</v>
      </c>
      <c r="B30" s="27">
        <f>SUM(C30:D30)</f>
        <v>1500</v>
      </c>
      <c r="C30" s="27">
        <v>1500</v>
      </c>
      <c r="D30" s="27"/>
      <c r="E30" s="56"/>
    </row>
    <row r="31" spans="1:5" ht="15">
      <c r="A31" s="26" t="s">
        <v>86</v>
      </c>
      <c r="B31" s="27">
        <f>SUM(C31:D31)</f>
        <v>2015341</v>
      </c>
      <c r="C31" s="27">
        <v>1876348</v>
      </c>
      <c r="D31" s="27">
        <v>138993</v>
      </c>
      <c r="E31" s="56"/>
    </row>
    <row r="32" spans="1:5" ht="15">
      <c r="A32" s="26" t="s">
        <v>87</v>
      </c>
      <c r="B32" s="27">
        <f>SUM(C32:D32)</f>
        <v>275597</v>
      </c>
      <c r="C32" s="27">
        <v>275597</v>
      </c>
      <c r="D32" s="27"/>
      <c r="E32" s="56"/>
    </row>
    <row r="33" spans="1:5" ht="15">
      <c r="A33" s="26" t="s">
        <v>88</v>
      </c>
      <c r="B33" s="27">
        <f>SUM(C33:D33)</f>
        <v>782621</v>
      </c>
      <c r="C33" s="27">
        <v>782621</v>
      </c>
      <c r="D33" s="27"/>
      <c r="E33" s="56"/>
    </row>
    <row r="34" spans="1:5" ht="15">
      <c r="A34" s="57" t="s">
        <v>89</v>
      </c>
      <c r="B34" s="27">
        <f>SUM(C34:D34)</f>
        <v>6711</v>
      </c>
      <c r="C34" s="56">
        <v>6711</v>
      </c>
      <c r="D34" s="56"/>
      <c r="E34" s="56"/>
    </row>
    <row r="35" spans="1:5" ht="15">
      <c r="A35" s="57" t="s">
        <v>90</v>
      </c>
      <c r="B35" s="27">
        <f>SUM(C35:D35)</f>
        <v>5020</v>
      </c>
      <c r="C35" s="56">
        <v>5020</v>
      </c>
      <c r="D35" s="56"/>
      <c r="E35" s="56"/>
    </row>
    <row r="36" spans="1:256" s="47" customFormat="1" ht="29.25">
      <c r="A36" s="26" t="s">
        <v>91</v>
      </c>
      <c r="B36" s="27">
        <f>SUM(C36:D36)</f>
        <v>62934</v>
      </c>
      <c r="C36" s="27">
        <v>24566</v>
      </c>
      <c r="D36" s="27">
        <v>38368</v>
      </c>
      <c r="E36" s="27"/>
      <c r="IR36" s="48"/>
      <c r="IS36" s="48"/>
      <c r="IT36" s="48"/>
      <c r="IU36" s="48"/>
      <c r="IV36" s="48"/>
    </row>
    <row r="40" spans="2:3" ht="15">
      <c r="B40" s="24" t="s">
        <v>21</v>
      </c>
      <c r="C40" s="19"/>
    </row>
    <row r="41" spans="2:3" ht="15">
      <c r="B41" s="22" t="s">
        <v>22</v>
      </c>
      <c r="C41" s="19"/>
    </row>
  </sheetData>
  <sheetProtection selectLockedCells="1" selectUnlockedCells="1"/>
  <mergeCells count="7">
    <mergeCell ref="A7:E7"/>
    <mergeCell ref="A14:A15"/>
    <mergeCell ref="B14:B15"/>
    <mergeCell ref="C14:D14"/>
    <mergeCell ref="A25:A26"/>
    <mergeCell ref="B25:B26"/>
    <mergeCell ref="C25:E25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22">
      <selection activeCell="I21" sqref="I21"/>
    </sheetView>
  </sheetViews>
  <sheetFormatPr defaultColWidth="12.57421875" defaultRowHeight="12.75"/>
  <cols>
    <col min="1" max="2" width="7.57421875" style="58" customWidth="1"/>
    <col min="3" max="3" width="31.8515625" style="58" customWidth="1"/>
    <col min="4" max="4" width="20.00390625" style="58" customWidth="1"/>
    <col min="5" max="5" width="0" style="58" hidden="1" customWidth="1"/>
    <col min="6" max="16384" width="11.57421875" style="58" customWidth="1"/>
  </cols>
  <sheetData>
    <row r="1" ht="15">
      <c r="B1" s="59" t="s">
        <v>92</v>
      </c>
    </row>
    <row r="2" ht="15">
      <c r="B2" s="59" t="s">
        <v>1</v>
      </c>
    </row>
    <row r="3" spans="2:3" ht="15">
      <c r="B3" s="60" t="s">
        <v>2</v>
      </c>
      <c r="C3" s="60"/>
    </row>
    <row r="4" ht="9.75" customHeight="1">
      <c r="B4" s="59"/>
    </row>
    <row r="5" ht="15">
      <c r="B5" s="59" t="s">
        <v>93</v>
      </c>
    </row>
    <row r="6" ht="10.5" customHeight="1"/>
    <row r="7" spans="1:6" ht="15">
      <c r="A7" s="61" t="s">
        <v>94</v>
      </c>
      <c r="B7" s="61"/>
      <c r="C7" s="61"/>
      <c r="D7" s="61"/>
      <c r="E7" s="61"/>
      <c r="F7" s="61"/>
    </row>
    <row r="9" spans="2:6" s="62" customFormat="1" ht="15">
      <c r="B9" s="63" t="s">
        <v>95</v>
      </c>
      <c r="C9" s="63" t="s">
        <v>96</v>
      </c>
      <c r="D9" s="63" t="s">
        <v>97</v>
      </c>
      <c r="E9" s="63">
        <v>2012</v>
      </c>
      <c r="F9" s="63">
        <v>2013</v>
      </c>
    </row>
    <row r="10" spans="2:6" ht="15">
      <c r="B10" s="64">
        <v>1</v>
      </c>
      <c r="C10" s="65" t="s">
        <v>98</v>
      </c>
      <c r="D10" s="65"/>
      <c r="E10" s="66">
        <v>6578940</v>
      </c>
      <c r="F10" s="66">
        <v>8727259</v>
      </c>
    </row>
    <row r="11" spans="2:6" ht="15">
      <c r="B11" s="64">
        <v>2</v>
      </c>
      <c r="C11" s="65" t="s">
        <v>99</v>
      </c>
      <c r="D11" s="65"/>
      <c r="E11" s="66">
        <v>7774663</v>
      </c>
      <c r="F11" s="66">
        <v>7458823</v>
      </c>
    </row>
    <row r="12" spans="2:6" ht="15">
      <c r="B12" s="64">
        <v>3</v>
      </c>
      <c r="C12" s="65" t="s">
        <v>100</v>
      </c>
      <c r="D12" s="65" t="s">
        <v>101</v>
      </c>
      <c r="E12" s="66">
        <f>(E13+E14)/2</f>
        <v>5107423.5</v>
      </c>
      <c r="F12" s="66">
        <f>(F13+F14)/2</f>
        <v>4750152.5</v>
      </c>
    </row>
    <row r="13" spans="2:6" ht="15">
      <c r="B13" s="67" t="s">
        <v>102</v>
      </c>
      <c r="C13" s="65" t="s">
        <v>103</v>
      </c>
      <c r="D13" s="65"/>
      <c r="E13" s="66">
        <v>5390050</v>
      </c>
      <c r="F13" s="66">
        <v>4824797</v>
      </c>
    </row>
    <row r="14" spans="2:6" ht="15">
      <c r="B14" s="64" t="s">
        <v>104</v>
      </c>
      <c r="C14" s="65" t="s">
        <v>105</v>
      </c>
      <c r="D14" s="65"/>
      <c r="E14" s="66">
        <v>4824797</v>
      </c>
      <c r="F14" s="66">
        <v>4675508</v>
      </c>
    </row>
    <row r="15" spans="2:6" ht="15">
      <c r="B15" s="64">
        <v>4</v>
      </c>
      <c r="C15" s="65" t="s">
        <v>106</v>
      </c>
      <c r="D15" s="65" t="s">
        <v>107</v>
      </c>
      <c r="E15" s="66">
        <f>(E16+E17)/2</f>
        <v>105468.5</v>
      </c>
      <c r="F15" s="66">
        <f>(F16+F17)/2</f>
        <v>79634.5</v>
      </c>
    </row>
    <row r="16" spans="2:6" ht="15">
      <c r="B16" s="64"/>
      <c r="C16" s="65" t="s">
        <v>108</v>
      </c>
      <c r="D16" s="65"/>
      <c r="E16" s="66">
        <v>68775</v>
      </c>
      <c r="F16" s="66">
        <v>142162</v>
      </c>
    </row>
    <row r="17" spans="2:6" ht="15">
      <c r="B17" s="64"/>
      <c r="C17" s="65" t="s">
        <v>109</v>
      </c>
      <c r="D17" s="65"/>
      <c r="E17" s="66">
        <v>142162</v>
      </c>
      <c r="F17" s="66">
        <v>17107</v>
      </c>
    </row>
    <row r="18" spans="2:6" ht="15">
      <c r="B18" s="64">
        <v>5</v>
      </c>
      <c r="C18" s="65" t="s">
        <v>110</v>
      </c>
      <c r="D18" s="65" t="s">
        <v>111</v>
      </c>
      <c r="E18" s="66">
        <f>(E19+E20)/2</f>
        <v>2411717</v>
      </c>
      <c r="F18" s="66">
        <f>(F19+F20)/2</f>
        <v>2017609.5</v>
      </c>
    </row>
    <row r="19" spans="2:6" ht="15">
      <c r="B19" s="64"/>
      <c r="C19" s="65" t="s">
        <v>112</v>
      </c>
      <c r="D19" s="65"/>
      <c r="E19" s="66">
        <v>2803556</v>
      </c>
      <c r="F19" s="66">
        <v>2019878</v>
      </c>
    </row>
    <row r="20" spans="2:6" ht="15">
      <c r="B20" s="64"/>
      <c r="C20" s="65" t="s">
        <v>113</v>
      </c>
      <c r="D20" s="65"/>
      <c r="E20" s="66">
        <v>2019878</v>
      </c>
      <c r="F20" s="66">
        <v>2015341</v>
      </c>
    </row>
    <row r="21" spans="2:6" ht="15">
      <c r="B21" s="64">
        <v>6</v>
      </c>
      <c r="C21" s="65" t="s">
        <v>114</v>
      </c>
      <c r="D21" s="65"/>
      <c r="E21" s="66">
        <v>29973</v>
      </c>
      <c r="F21" s="66">
        <v>5436</v>
      </c>
    </row>
    <row r="22" spans="2:6" ht="15">
      <c r="B22" s="64">
        <v>7</v>
      </c>
      <c r="C22" s="65" t="s">
        <v>115</v>
      </c>
      <c r="D22" s="65" t="s">
        <v>116</v>
      </c>
      <c r="E22" s="66">
        <f>E10+E11+E21</f>
        <v>14383576</v>
      </c>
      <c r="F22" s="66">
        <f>F10+F11+F21</f>
        <v>16191518</v>
      </c>
    </row>
    <row r="23" spans="2:6" ht="15">
      <c r="B23" s="64">
        <v>8</v>
      </c>
      <c r="C23" s="65" t="s">
        <v>117</v>
      </c>
      <c r="D23" s="65"/>
      <c r="E23" s="66">
        <v>3273771</v>
      </c>
      <c r="F23" s="66">
        <v>3113221</v>
      </c>
    </row>
    <row r="24" spans="2:6" ht="15">
      <c r="B24" s="64">
        <v>9</v>
      </c>
      <c r="C24" s="65" t="s">
        <v>118</v>
      </c>
      <c r="D24" s="65"/>
      <c r="E24" s="66">
        <v>492255</v>
      </c>
      <c r="F24" s="66">
        <v>991267</v>
      </c>
    </row>
    <row r="25" spans="2:6" ht="15">
      <c r="B25" s="64">
        <v>10</v>
      </c>
      <c r="C25" s="65" t="s">
        <v>119</v>
      </c>
      <c r="D25" s="65"/>
      <c r="E25" s="66">
        <v>0</v>
      </c>
      <c r="F25" s="66">
        <v>0</v>
      </c>
    </row>
    <row r="26" spans="2:6" ht="15">
      <c r="B26" s="64">
        <v>11</v>
      </c>
      <c r="C26" s="65" t="s">
        <v>120</v>
      </c>
      <c r="D26" s="65"/>
      <c r="E26" s="66">
        <v>19534902</v>
      </c>
      <c r="F26" s="66">
        <v>25328025</v>
      </c>
    </row>
    <row r="27" spans="2:6" ht="15">
      <c r="B27" s="64">
        <v>12</v>
      </c>
      <c r="C27" s="65" t="s">
        <v>121</v>
      </c>
      <c r="D27" s="65"/>
      <c r="E27" s="66">
        <v>32882</v>
      </c>
      <c r="F27" s="66">
        <v>25064</v>
      </c>
    </row>
    <row r="28" spans="2:6" ht="15">
      <c r="B28" s="64">
        <v>13</v>
      </c>
      <c r="C28" s="65" t="s">
        <v>122</v>
      </c>
      <c r="D28" s="68" t="s">
        <v>123</v>
      </c>
      <c r="E28" s="66">
        <f>E22-E23-E24</f>
        <v>10617550</v>
      </c>
      <c r="F28" s="66">
        <f>F22-F23-F24</f>
        <v>12087030</v>
      </c>
    </row>
    <row r="29" spans="2:6" ht="15">
      <c r="B29" s="64">
        <v>14</v>
      </c>
      <c r="C29" s="65" t="s">
        <v>124</v>
      </c>
      <c r="D29" s="65"/>
      <c r="E29" s="66">
        <v>425587</v>
      </c>
      <c r="F29" s="66">
        <v>1754204</v>
      </c>
    </row>
    <row r="30" spans="2:6" ht="15">
      <c r="B30" s="64">
        <v>15</v>
      </c>
      <c r="C30" s="65" t="s">
        <v>125</v>
      </c>
      <c r="D30" s="65"/>
      <c r="E30" s="69">
        <v>84900</v>
      </c>
      <c r="F30" s="66">
        <v>284724</v>
      </c>
    </row>
    <row r="31" spans="2:6" ht="15">
      <c r="B31" s="64">
        <v>16</v>
      </c>
      <c r="C31" s="65" t="s">
        <v>126</v>
      </c>
      <c r="D31" s="65" t="s">
        <v>127</v>
      </c>
      <c r="E31" s="66">
        <f>E29-E30</f>
        <v>340687</v>
      </c>
      <c r="F31" s="66">
        <f>F29-F30</f>
        <v>1469480</v>
      </c>
    </row>
    <row r="32" spans="2:6" ht="15">
      <c r="B32" s="64">
        <v>17</v>
      </c>
      <c r="C32" s="65" t="s">
        <v>128</v>
      </c>
      <c r="D32" s="65"/>
      <c r="E32" s="66">
        <v>19778370</v>
      </c>
      <c r="F32" s="66">
        <v>27040521</v>
      </c>
    </row>
    <row r="33" spans="2:6" s="59" customFormat="1" ht="15">
      <c r="B33" s="70"/>
      <c r="C33" s="71" t="s">
        <v>129</v>
      </c>
      <c r="D33" s="71"/>
      <c r="E33" s="71"/>
      <c r="F33" s="71"/>
    </row>
    <row r="34" spans="2:6" ht="15">
      <c r="B34" s="64">
        <v>1</v>
      </c>
      <c r="C34" s="65" t="s">
        <v>130</v>
      </c>
      <c r="D34" s="68" t="s">
        <v>131</v>
      </c>
      <c r="E34" s="72">
        <f>E11/E23*100</f>
        <v>237.48340980477866</v>
      </c>
      <c r="F34" s="72">
        <f>F11/F23*100</f>
        <v>239.5854004582392</v>
      </c>
    </row>
    <row r="35" spans="2:6" ht="15">
      <c r="B35" s="64">
        <v>2</v>
      </c>
      <c r="C35" s="65" t="s">
        <v>132</v>
      </c>
      <c r="D35" s="65" t="s">
        <v>133</v>
      </c>
      <c r="E35" s="72">
        <f>(E11-E14)/E23*100</f>
        <v>90.1060581207421</v>
      </c>
      <c r="F35" s="72">
        <f>(F11-F14)/F23*100</f>
        <v>89.40306518554256</v>
      </c>
    </row>
    <row r="36" spans="2:6" s="59" customFormat="1" ht="15">
      <c r="B36" s="70"/>
      <c r="C36" s="71" t="s">
        <v>134</v>
      </c>
      <c r="D36" s="71"/>
      <c r="E36" s="73"/>
      <c r="F36" s="71"/>
    </row>
    <row r="37" spans="2:6" ht="15">
      <c r="B37" s="64">
        <v>1</v>
      </c>
      <c r="C37" s="65" t="s">
        <v>135</v>
      </c>
      <c r="D37" s="65" t="s">
        <v>136</v>
      </c>
      <c r="E37" s="74">
        <f>E24/E28</f>
        <v>0.046362390570329315</v>
      </c>
      <c r="F37" s="74">
        <f>F24/F28</f>
        <v>0.08201080000628773</v>
      </c>
    </row>
    <row r="38" spans="2:6" ht="15">
      <c r="B38" s="64">
        <v>2</v>
      </c>
      <c r="C38" s="65" t="s">
        <v>137</v>
      </c>
      <c r="D38" s="65" t="s">
        <v>138</v>
      </c>
      <c r="E38" s="72">
        <f>(E29+E27)/E27</f>
        <v>13.942856273949273</v>
      </c>
      <c r="F38" s="72">
        <f>(F29+F27)/F27</f>
        <v>70.988988190233</v>
      </c>
    </row>
    <row r="39" spans="2:6" s="59" customFormat="1" ht="15">
      <c r="B39" s="70"/>
      <c r="C39" s="71" t="s">
        <v>139</v>
      </c>
      <c r="D39" s="71"/>
      <c r="E39" s="73"/>
      <c r="F39" s="71"/>
    </row>
    <row r="40" spans="2:6" ht="15">
      <c r="B40" s="64">
        <v>1</v>
      </c>
      <c r="C40" s="65" t="s">
        <v>140</v>
      </c>
      <c r="D40" s="65" t="s">
        <v>141</v>
      </c>
      <c r="E40" s="72">
        <f>E26/E12</f>
        <v>3.8248055991440695</v>
      </c>
      <c r="F40" s="72">
        <f>F26/F12</f>
        <v>5.332044602778542</v>
      </c>
    </row>
    <row r="41" spans="2:6" ht="15">
      <c r="B41" s="64">
        <v>2</v>
      </c>
      <c r="C41" s="65" t="s">
        <v>142</v>
      </c>
      <c r="D41" s="65" t="s">
        <v>143</v>
      </c>
      <c r="E41" s="72">
        <f>E12/E26*365</f>
        <v>95.42968669615031</v>
      </c>
      <c r="F41" s="72">
        <f>F12/F26*365</f>
        <v>68.45404102767587</v>
      </c>
    </row>
    <row r="42" spans="2:6" ht="15">
      <c r="B42" s="64">
        <v>3</v>
      </c>
      <c r="C42" s="65" t="s">
        <v>144</v>
      </c>
      <c r="D42" s="65" t="s">
        <v>145</v>
      </c>
      <c r="E42" s="72">
        <f>E15/E32*365</f>
        <v>1.9463688109788622</v>
      </c>
      <c r="F42" s="72">
        <f>F15/F32*365</f>
        <v>1.0749272360543645</v>
      </c>
    </row>
    <row r="43" spans="2:6" ht="15">
      <c r="B43" s="64">
        <v>4</v>
      </c>
      <c r="C43" s="65" t="s">
        <v>146</v>
      </c>
      <c r="D43" s="65" t="s">
        <v>147</v>
      </c>
      <c r="E43" s="72">
        <f>E18/E32*365</f>
        <v>44.50704001391419</v>
      </c>
      <c r="F43" s="72">
        <f>F18/F32*365</f>
        <v>27.23421887840105</v>
      </c>
    </row>
    <row r="44" spans="2:6" ht="15">
      <c r="B44" s="64">
        <v>5</v>
      </c>
      <c r="C44" s="65" t="s">
        <v>148</v>
      </c>
      <c r="D44" s="65" t="s">
        <v>149</v>
      </c>
      <c r="E44" s="72">
        <f>E32/E10</f>
        <v>3.00631560707348</v>
      </c>
      <c r="F44" s="72">
        <f>F32/F10</f>
        <v>3.0983979047717045</v>
      </c>
    </row>
    <row r="45" spans="2:6" ht="15">
      <c r="B45" s="64">
        <v>6</v>
      </c>
      <c r="C45" s="65" t="s">
        <v>150</v>
      </c>
      <c r="D45" s="65" t="s">
        <v>151</v>
      </c>
      <c r="E45" s="72">
        <f>E32/E22</f>
        <v>1.3750662561243463</v>
      </c>
      <c r="F45" s="72">
        <f>F32/F22</f>
        <v>1.670042364156344</v>
      </c>
    </row>
    <row r="46" spans="2:6" s="59" customFormat="1" ht="15">
      <c r="B46" s="70"/>
      <c r="C46" s="71" t="s">
        <v>152</v>
      </c>
      <c r="D46" s="71"/>
      <c r="E46" s="73"/>
      <c r="F46" s="71"/>
    </row>
    <row r="47" spans="2:6" ht="15">
      <c r="B47" s="64">
        <v>1</v>
      </c>
      <c r="C47" s="65" t="s">
        <v>153</v>
      </c>
      <c r="D47" s="65" t="s">
        <v>154</v>
      </c>
      <c r="E47" s="72">
        <f>(E29+E27)/(E28+E24)*100</f>
        <v>4.126706094301385</v>
      </c>
      <c r="F47" s="72">
        <f>(F29+F27)/(F28+F24)*100</f>
        <v>13.604737681060461</v>
      </c>
    </row>
    <row r="48" spans="2:6" ht="15">
      <c r="B48" s="64">
        <v>2</v>
      </c>
      <c r="C48" s="65" t="s">
        <v>155</v>
      </c>
      <c r="D48" s="65" t="s">
        <v>156</v>
      </c>
      <c r="E48" s="72">
        <f>E29/E32*100</f>
        <v>2.1517799495105008</v>
      </c>
      <c r="F48" s="72">
        <f>F29/F32*100</f>
        <v>6.48731583241314</v>
      </c>
    </row>
    <row r="50" s="59" customFormat="1" ht="15">
      <c r="B50" s="59" t="s">
        <v>157</v>
      </c>
    </row>
    <row r="51" ht="15">
      <c r="B51" s="58" t="s">
        <v>158</v>
      </c>
    </row>
  </sheetData>
  <sheetProtection selectLockedCells="1" selectUnlockedCells="1"/>
  <mergeCells count="2">
    <mergeCell ref="B3:C3"/>
    <mergeCell ref="A7:F7"/>
  </mergeCells>
  <printOptions/>
  <pageMargins left="0.7875" right="0.4409722222222222" top="0.511805555555555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3">
      <selection activeCell="F21" sqref="F21"/>
    </sheetView>
  </sheetViews>
  <sheetFormatPr defaultColWidth="12.57421875" defaultRowHeight="12.75"/>
  <cols>
    <col min="1" max="1" width="64.28125" style="75" customWidth="1"/>
    <col min="2" max="3" width="0" style="75" hidden="1" customWidth="1"/>
    <col min="4" max="5" width="0" style="58" hidden="1" customWidth="1"/>
    <col min="6" max="16384" width="11.57421875" style="58" customWidth="1"/>
  </cols>
  <sheetData>
    <row r="1" spans="1:2" ht="15">
      <c r="A1" s="59" t="s">
        <v>92</v>
      </c>
      <c r="B1" s="58"/>
    </row>
    <row r="2" spans="1:2" ht="15">
      <c r="A2" s="59" t="s">
        <v>1</v>
      </c>
      <c r="B2" s="58"/>
    </row>
    <row r="3" spans="1:3" ht="15">
      <c r="A3" s="60" t="s">
        <v>2</v>
      </c>
      <c r="B3" s="60"/>
      <c r="C3" s="60"/>
    </row>
    <row r="4" ht="32.25" customHeight="1"/>
    <row r="5" spans="1:6" s="62" customFormat="1" ht="16.5">
      <c r="A5" s="76" t="s">
        <v>159</v>
      </c>
      <c r="B5" s="76"/>
      <c r="C5" s="76"/>
      <c r="D5" s="76"/>
      <c r="E5" s="76"/>
      <c r="F5" s="76"/>
    </row>
    <row r="6" spans="1:6" s="62" customFormat="1" ht="16.5">
      <c r="A6" s="76">
        <v>2013</v>
      </c>
      <c r="B6" s="76"/>
      <c r="C6" s="76"/>
      <c r="D6" s="76"/>
      <c r="E6" s="76"/>
      <c r="F6" s="76"/>
    </row>
    <row r="7" ht="10.5" customHeight="1"/>
    <row r="8" spans="1:6" ht="15">
      <c r="A8"/>
      <c r="B8"/>
      <c r="C8"/>
      <c r="D8" s="77" t="s">
        <v>160</v>
      </c>
      <c r="E8" s="77" t="s">
        <v>160</v>
      </c>
      <c r="F8" s="77" t="s">
        <v>160</v>
      </c>
    </row>
    <row r="9" spans="1:6" s="80" customFormat="1" ht="22.5" customHeight="1">
      <c r="A9" s="78" t="s">
        <v>161</v>
      </c>
      <c r="B9" s="79">
        <v>2009</v>
      </c>
      <c r="C9" s="79">
        <v>2010</v>
      </c>
      <c r="D9" s="79">
        <v>2011</v>
      </c>
      <c r="E9" s="79">
        <v>2012</v>
      </c>
      <c r="F9" s="78">
        <v>2013</v>
      </c>
    </row>
    <row r="10" spans="1:6" s="83" customFormat="1" ht="22.5" customHeight="1">
      <c r="A10" s="81" t="s">
        <v>162</v>
      </c>
      <c r="B10" s="82">
        <f>B11-B12-B13-B14</f>
        <v>3107602</v>
      </c>
      <c r="C10" s="82">
        <f>C11-C12-C13-C14</f>
        <v>29209</v>
      </c>
      <c r="D10" s="82">
        <f>D11-D12-D13-D14</f>
        <v>3381088</v>
      </c>
      <c r="E10" s="82">
        <f>E11-E12-E13-E14</f>
        <v>251525</v>
      </c>
      <c r="F10" s="82">
        <f>F11-F12-F13-F14</f>
        <v>1834750</v>
      </c>
    </row>
    <row r="11" spans="1:6" s="86" customFormat="1" ht="22.5" customHeight="1">
      <c r="A11" s="84" t="s">
        <v>163</v>
      </c>
      <c r="B11" s="85">
        <v>21613033</v>
      </c>
      <c r="C11" s="85">
        <f>22116272+17878+11331</f>
        <v>22145481</v>
      </c>
      <c r="D11" s="85">
        <v>34350797</v>
      </c>
      <c r="E11" s="85">
        <f>20084923+93797</f>
        <v>20178720</v>
      </c>
      <c r="F11" s="85">
        <f>27474483+4455</f>
        <v>27478938</v>
      </c>
    </row>
    <row r="12" spans="1:6" s="86" customFormat="1" ht="22.5" customHeight="1">
      <c r="A12" s="84" t="s">
        <v>164</v>
      </c>
      <c r="B12" s="85">
        <v>13397536</v>
      </c>
      <c r="C12" s="85">
        <f>17080484</f>
        <v>17080484</v>
      </c>
      <c r="D12" s="85">
        <v>24048202</v>
      </c>
      <c r="E12" s="85">
        <f>13623600+40714+9558</f>
        <v>13673872</v>
      </c>
      <c r="F12" s="85">
        <v>18098113</v>
      </c>
    </row>
    <row r="13" spans="1:6" s="86" customFormat="1" ht="22.5" customHeight="1">
      <c r="A13" s="84" t="s">
        <v>165</v>
      </c>
      <c r="B13" s="85">
        <f>5565396-674605</f>
        <v>4890791</v>
      </c>
      <c r="C13" s="85">
        <v>4745158</v>
      </c>
      <c r="D13" s="85">
        <v>5841466</v>
      </c>
      <c r="E13" s="85">
        <f>5511308+151183+25380</f>
        <v>5687871</v>
      </c>
      <c r="F13" s="85">
        <v>6481195</v>
      </c>
    </row>
    <row r="14" spans="1:6" s="86" customFormat="1" ht="22.5" customHeight="1">
      <c r="A14" s="84" t="s">
        <v>166</v>
      </c>
      <c r="B14" s="85">
        <v>217104</v>
      </c>
      <c r="C14" s="85">
        <v>290630</v>
      </c>
      <c r="D14" s="85">
        <v>1080041</v>
      </c>
      <c r="E14" s="85">
        <f>178894+372552+4448+9558</f>
        <v>565452</v>
      </c>
      <c r="F14" s="85">
        <v>1064880</v>
      </c>
    </row>
    <row r="15" spans="1:6" s="83" customFormat="1" ht="22.5" customHeight="1">
      <c r="A15" s="81" t="s">
        <v>167</v>
      </c>
      <c r="B15" s="82">
        <f>B17-B16</f>
        <v>-20898</v>
      </c>
      <c r="C15" s="82">
        <f>C17-C16</f>
        <v>70082</v>
      </c>
      <c r="D15" s="82">
        <f>D17-D16</f>
        <v>264324</v>
      </c>
      <c r="E15" s="82">
        <f>E17-E16</f>
        <v>-581899</v>
      </c>
      <c r="F15" s="82">
        <f>F17-F16</f>
        <v>-2919074</v>
      </c>
    </row>
    <row r="16" spans="1:6" s="86" customFormat="1" ht="22.5" customHeight="1">
      <c r="A16" s="84" t="s">
        <v>168</v>
      </c>
      <c r="B16" s="85">
        <v>103738</v>
      </c>
      <c r="C16" s="85">
        <v>357467</v>
      </c>
      <c r="D16" s="85">
        <v>252046</v>
      </c>
      <c r="E16" s="85">
        <v>581899</v>
      </c>
      <c r="F16" s="85">
        <v>2935194</v>
      </c>
    </row>
    <row r="17" spans="1:6" s="86" customFormat="1" ht="22.5" customHeight="1">
      <c r="A17" s="84" t="s">
        <v>169</v>
      </c>
      <c r="B17" s="85">
        <v>82840</v>
      </c>
      <c r="C17" s="85">
        <f>438880-11331</f>
        <v>427549</v>
      </c>
      <c r="D17" s="85">
        <v>516370</v>
      </c>
      <c r="E17" s="85"/>
      <c r="F17" s="85">
        <v>16120</v>
      </c>
    </row>
    <row r="18" spans="1:6" s="83" customFormat="1" ht="22.5" customHeight="1">
      <c r="A18" s="81" t="s">
        <v>170</v>
      </c>
      <c r="B18" s="82">
        <f>-B19+B20-B21+B22+B23-B24-B25+B26</f>
        <v>-1340108</v>
      </c>
      <c r="C18" s="82">
        <f>-C19+C20-C21+C22+C23-C24-C25+C26</f>
        <v>-390444</v>
      </c>
      <c r="D18" s="82">
        <f>-D19+D20-D21+D22+D23-D24-D25+D26</f>
        <v>-1835924</v>
      </c>
      <c r="E18" s="82">
        <f>-E19+E20-E21+E22+E23-E24-E25+E26</f>
        <v>-1094601</v>
      </c>
      <c r="F18" s="82">
        <f>-F19+F20-F21+F22+F23+F24-F25+F26</f>
        <v>925327</v>
      </c>
    </row>
    <row r="19" spans="1:6" s="86" customFormat="1" ht="22.5" customHeight="1">
      <c r="A19" s="84" t="s">
        <v>171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</row>
    <row r="20" spans="1:6" s="86" customFormat="1" ht="22.5" customHeight="1">
      <c r="A20" s="84" t="s">
        <v>172</v>
      </c>
      <c r="B20" s="85">
        <v>0</v>
      </c>
      <c r="C20" s="85">
        <v>0</v>
      </c>
      <c r="D20" s="85">
        <v>550000</v>
      </c>
      <c r="E20" s="85">
        <v>550000</v>
      </c>
      <c r="F20" s="85">
        <f>550000+928333</f>
        <v>1478333</v>
      </c>
    </row>
    <row r="21" spans="1:6" s="86" customFormat="1" ht="22.5" customHeight="1">
      <c r="A21" s="84" t="s">
        <v>173</v>
      </c>
      <c r="B21" s="85">
        <v>1089242</v>
      </c>
      <c r="C21" s="85">
        <f>3778220+35758</f>
        <v>3813978</v>
      </c>
      <c r="D21" s="85">
        <v>2050750</v>
      </c>
      <c r="E21" s="85">
        <f>259000+164144+96394</f>
        <v>519538</v>
      </c>
      <c r="F21" s="85">
        <v>625262</v>
      </c>
    </row>
    <row r="22" spans="1:6" s="86" customFormat="1" ht="22.5" customHeight="1">
      <c r="A22" s="84" t="s">
        <v>174</v>
      </c>
      <c r="B22" s="85">
        <v>0</v>
      </c>
      <c r="C22" s="85">
        <v>3809015</v>
      </c>
      <c r="D22" s="85"/>
      <c r="E22" s="85">
        <v>0</v>
      </c>
      <c r="F22" s="85">
        <v>0</v>
      </c>
    </row>
    <row r="23" spans="1:6" s="86" customFormat="1" ht="22.5" customHeight="1">
      <c r="A23" s="84" t="s">
        <v>175</v>
      </c>
      <c r="B23" s="85">
        <v>300837</v>
      </c>
      <c r="C23" s="85">
        <f>4760</f>
        <v>4760</v>
      </c>
      <c r="D23" s="85">
        <v>5207</v>
      </c>
      <c r="E23" s="85">
        <v>3233</v>
      </c>
      <c r="F23" s="85">
        <v>3302</v>
      </c>
    </row>
    <row r="24" spans="1:6" s="86" customFormat="1" ht="22.5" customHeight="1">
      <c r="A24" s="84" t="s">
        <v>176</v>
      </c>
      <c r="B24" s="85">
        <v>0</v>
      </c>
      <c r="C24" s="85">
        <v>0</v>
      </c>
      <c r="D24" s="85"/>
      <c r="E24" s="85">
        <v>0</v>
      </c>
      <c r="F24" s="85">
        <v>1996</v>
      </c>
    </row>
    <row r="25" spans="1:6" s="86" customFormat="1" ht="22.5" customHeight="1">
      <c r="A25" s="84" t="s">
        <v>177</v>
      </c>
      <c r="B25" s="85">
        <v>551703</v>
      </c>
      <c r="C25" s="85">
        <v>390241</v>
      </c>
      <c r="D25" s="85">
        <v>340381</v>
      </c>
      <c r="E25" s="85">
        <f>32882+1321512</f>
        <v>1354394</v>
      </c>
      <c r="F25" s="85">
        <v>25064</v>
      </c>
    </row>
    <row r="26" spans="1:6" s="86" customFormat="1" ht="22.5" customHeight="1">
      <c r="A26" s="84" t="s">
        <v>178</v>
      </c>
      <c r="B26" s="85">
        <v>0</v>
      </c>
      <c r="C26" s="85">
        <v>0</v>
      </c>
      <c r="D26" s="85">
        <v>0</v>
      </c>
      <c r="E26" s="85">
        <f>226098</f>
        <v>226098</v>
      </c>
      <c r="F26" s="85">
        <v>92022</v>
      </c>
    </row>
    <row r="27" spans="1:6" s="83" customFormat="1" ht="22.5" customHeight="1">
      <c r="A27" s="81" t="s">
        <v>179</v>
      </c>
      <c r="B27" s="82">
        <f>B10+B15+B18</f>
        <v>1746596</v>
      </c>
      <c r="C27" s="82">
        <f>C10+C15+C18</f>
        <v>-291153</v>
      </c>
      <c r="D27" s="82">
        <f>D10+D15+D18</f>
        <v>1809488</v>
      </c>
      <c r="E27" s="82">
        <f>E10+E15+E18</f>
        <v>-1424975</v>
      </c>
      <c r="F27" s="82">
        <f>F10+F15+F18</f>
        <v>-158997</v>
      </c>
    </row>
    <row r="28" spans="1:6" s="86" customFormat="1" ht="22.5" customHeight="1">
      <c r="A28" s="84" t="s">
        <v>180</v>
      </c>
      <c r="B28" s="85">
        <v>722206</v>
      </c>
      <c r="C28" s="85">
        <v>2468802</v>
      </c>
      <c r="D28" s="85">
        <v>2177649</v>
      </c>
      <c r="E28" s="85">
        <v>3987137</v>
      </c>
      <c r="F28" s="85">
        <v>2562162</v>
      </c>
    </row>
    <row r="29" spans="1:6" s="86" customFormat="1" ht="22.5" customHeight="1">
      <c r="A29" s="84" t="s">
        <v>181</v>
      </c>
      <c r="B29" s="85">
        <f>B28+B27</f>
        <v>2468802</v>
      </c>
      <c r="C29" s="85">
        <f>C28+C27</f>
        <v>2177649</v>
      </c>
      <c r="D29" s="85">
        <f>D28+D27</f>
        <v>3987137</v>
      </c>
      <c r="E29" s="85">
        <f>E28+E27</f>
        <v>2562162</v>
      </c>
      <c r="F29" s="85">
        <f>F28+F27</f>
        <v>2403165</v>
      </c>
    </row>
    <row r="30" spans="1:3" s="88" customFormat="1" ht="15">
      <c r="A30" s="87"/>
      <c r="B30" s="87"/>
      <c r="C30" s="87"/>
    </row>
    <row r="33" spans="1:3" ht="15">
      <c r="A33" s="89" t="s">
        <v>182</v>
      </c>
      <c r="B33" s="89"/>
      <c r="C33" s="89"/>
    </row>
    <row r="34" spans="1:3" ht="15">
      <c r="A34" s="90" t="s">
        <v>183</v>
      </c>
      <c r="B34" s="90"/>
      <c r="C34" s="90"/>
    </row>
  </sheetData>
  <sheetProtection selectLockedCells="1" selectUnlockedCells="1"/>
  <mergeCells count="3">
    <mergeCell ref="A3:B3"/>
    <mergeCell ref="A5:F5"/>
    <mergeCell ref="A6:F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kelemen</cp:lastModifiedBy>
  <cp:lastPrinted>2014-04-11T10:22:54Z</cp:lastPrinted>
  <dcterms:modified xsi:type="dcterms:W3CDTF">2014-04-14T09:49:32Z</dcterms:modified>
  <cp:category/>
  <cp:version/>
  <cp:contentType/>
  <cp:contentStatus/>
  <cp:revision>58</cp:revision>
</cp:coreProperties>
</file>